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15" windowHeight="7755"/>
  </bookViews>
  <sheets>
    <sheet name="Q4, 2021 Auction Calendar" sheetId="1" r:id="rId1"/>
  </sheets>
  <externalReferences>
    <externalReference r:id="rId2"/>
  </externalReferences>
  <definedNames>
    <definedName name="_xlnm.Print_Area" localSheetId="0">'Q4, 2021 Auction Calendar'!$A$1:$T$32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/>
  <c r="I28" l="1"/>
  <c r="E28"/>
  <c r="L27"/>
  <c r="J27"/>
  <c r="I27"/>
  <c r="H27"/>
  <c r="G27"/>
  <c r="E27"/>
  <c r="Q26"/>
  <c r="P26"/>
  <c r="D26"/>
  <c r="O26" s="1"/>
  <c r="C26"/>
  <c r="N26" s="1"/>
  <c r="B26"/>
  <c r="M26" s="1"/>
  <c r="F25"/>
  <c r="P25" s="1"/>
  <c r="S25" s="1"/>
  <c r="Q24"/>
  <c r="P24"/>
  <c r="P27" s="1"/>
  <c r="K24"/>
  <c r="D24"/>
  <c r="O24" s="1"/>
  <c r="C24"/>
  <c r="N24" s="1"/>
  <c r="B24"/>
  <c r="M24" s="1"/>
  <c r="S24" s="1"/>
  <c r="T24" s="1"/>
  <c r="S23"/>
  <c r="T23" s="1"/>
  <c r="P23"/>
  <c r="K23"/>
  <c r="F23"/>
  <c r="F27" s="1"/>
  <c r="Q22"/>
  <c r="P22"/>
  <c r="D22"/>
  <c r="O22" s="1"/>
  <c r="C22"/>
  <c r="N22" s="1"/>
  <c r="B22"/>
  <c r="M22" s="1"/>
  <c r="Q21"/>
  <c r="P21"/>
  <c r="D21"/>
  <c r="O21" s="1"/>
  <c r="C21"/>
  <c r="K21" s="1"/>
  <c r="B21"/>
  <c r="M21" s="1"/>
  <c r="S20"/>
  <c r="T20" s="1"/>
  <c r="R20"/>
  <c r="R27" s="1"/>
  <c r="K20"/>
  <c r="Q19"/>
  <c r="Q27" s="1"/>
  <c r="P19"/>
  <c r="D19"/>
  <c r="O19" s="1"/>
  <c r="O27" s="1"/>
  <c r="C19"/>
  <c r="C27" s="1"/>
  <c r="B19"/>
  <c r="B27" s="1"/>
  <c r="R17"/>
  <c r="P17"/>
  <c r="L17"/>
  <c r="J17"/>
  <c r="I17"/>
  <c r="H17"/>
  <c r="G17"/>
  <c r="F17"/>
  <c r="E17"/>
  <c r="D17"/>
  <c r="B17"/>
  <c r="Q16"/>
  <c r="P16"/>
  <c r="D16"/>
  <c r="O16" s="1"/>
  <c r="C16"/>
  <c r="K16" s="1"/>
  <c r="B16"/>
  <c r="M16" s="1"/>
  <c r="Q15"/>
  <c r="P15"/>
  <c r="D15"/>
  <c r="O15" s="1"/>
  <c r="C15"/>
  <c r="N15" s="1"/>
  <c r="B15"/>
  <c r="M15" s="1"/>
  <c r="Q14"/>
  <c r="P14"/>
  <c r="D14"/>
  <c r="O14" s="1"/>
  <c r="C14"/>
  <c r="N14" s="1"/>
  <c r="B14"/>
  <c r="M14" s="1"/>
  <c r="S14" s="1"/>
  <c r="Q13"/>
  <c r="Q17" s="1"/>
  <c r="P13"/>
  <c r="D13"/>
  <c r="O13" s="1"/>
  <c r="C13"/>
  <c r="C17" s="1"/>
  <c r="B13"/>
  <c r="M13" s="1"/>
  <c r="L11"/>
  <c r="L28" s="1"/>
  <c r="J11"/>
  <c r="J28" s="1"/>
  <c r="I11"/>
  <c r="H11"/>
  <c r="H28" s="1"/>
  <c r="G11"/>
  <c r="G28" s="1"/>
  <c r="E11"/>
  <c r="C11"/>
  <c r="C28" s="1"/>
  <c r="Q10"/>
  <c r="P10"/>
  <c r="D10"/>
  <c r="O10" s="1"/>
  <c r="C10"/>
  <c r="N10" s="1"/>
  <c r="B10"/>
  <c r="K10" s="1"/>
  <c r="S9"/>
  <c r="K9"/>
  <c r="R8"/>
  <c r="Q8"/>
  <c r="P8"/>
  <c r="N8"/>
  <c r="I8"/>
  <c r="D8"/>
  <c r="O8" s="1"/>
  <c r="C8"/>
  <c r="B8"/>
  <c r="M8" s="1"/>
  <c r="S8" s="1"/>
  <c r="Q7"/>
  <c r="Q11" s="1"/>
  <c r="Q28" s="1"/>
  <c r="P7"/>
  <c r="D7"/>
  <c r="O7" s="1"/>
  <c r="C7"/>
  <c r="N7" s="1"/>
  <c r="B7"/>
  <c r="M7" s="1"/>
  <c r="S7" s="1"/>
  <c r="A7"/>
  <c r="A8" s="1"/>
  <c r="A10" s="1"/>
  <c r="A13" s="1"/>
  <c r="A14" s="1"/>
  <c r="A15" s="1"/>
  <c r="A16" s="1"/>
  <c r="A19" s="1"/>
  <c r="F6"/>
  <c r="F11" s="1"/>
  <c r="Q5"/>
  <c r="P5"/>
  <c r="K5"/>
  <c r="D5"/>
  <c r="O5" s="1"/>
  <c r="O11" s="1"/>
  <c r="C5"/>
  <c r="N5" s="1"/>
  <c r="B5"/>
  <c r="B11" s="1"/>
  <c r="B28" s="1"/>
  <c r="R4"/>
  <c r="K4"/>
  <c r="T9" l="1"/>
  <c r="R11"/>
  <c r="R28" s="1"/>
  <c r="N11"/>
  <c r="T8"/>
  <c r="O17"/>
  <c r="S15"/>
  <c r="O28"/>
  <c r="F28"/>
  <c r="A21"/>
  <c r="A22" s="1"/>
  <c r="A20"/>
  <c r="M17"/>
  <c r="S22"/>
  <c r="S26"/>
  <c r="T26" s="1"/>
  <c r="M10"/>
  <c r="S10" s="1"/>
  <c r="T10" s="1"/>
  <c r="N16"/>
  <c r="S16" s="1"/>
  <c r="T16" s="1"/>
  <c r="M5"/>
  <c r="K6"/>
  <c r="K11" s="1"/>
  <c r="K7"/>
  <c r="T7" s="1"/>
  <c r="D11"/>
  <c r="D28" s="1"/>
  <c r="K19"/>
  <c r="N13"/>
  <c r="N17" s="1"/>
  <c r="N21"/>
  <c r="S21" s="1"/>
  <c r="T21" s="1"/>
  <c r="D27"/>
  <c r="P6"/>
  <c r="S6" s="1"/>
  <c r="K13"/>
  <c r="K17" s="1"/>
  <c r="K14"/>
  <c r="T14" s="1"/>
  <c r="K15"/>
  <c r="M19"/>
  <c r="K22"/>
  <c r="K25"/>
  <c r="T25" s="1"/>
  <c r="K26"/>
  <c r="K8"/>
  <c r="S4"/>
  <c r="N19"/>
  <c r="N27" s="1"/>
  <c r="S19" l="1"/>
  <c r="M27"/>
  <c r="T6"/>
  <c r="K27"/>
  <c r="K28" s="1"/>
  <c r="M11"/>
  <c r="S5"/>
  <c r="T5" s="1"/>
  <c r="T22"/>
  <c r="A23"/>
  <c r="A24"/>
  <c r="N28"/>
  <c r="T15"/>
  <c r="T4"/>
  <c r="S13"/>
  <c r="P11"/>
  <c r="P28" s="1"/>
  <c r="S17" l="1"/>
  <c r="T13"/>
  <c r="T17" s="1"/>
  <c r="A25"/>
  <c r="A26"/>
  <c r="S27"/>
  <c r="T19"/>
  <c r="T27" s="1"/>
  <c r="S11"/>
  <c r="M28"/>
  <c r="T11"/>
  <c r="T28" s="1"/>
  <c r="S28" l="1"/>
</calcChain>
</file>

<file path=xl/sharedStrings.xml><?xml version="1.0" encoding="utf-8"?>
<sst xmlns="http://schemas.openxmlformats.org/spreadsheetml/2006/main" count="29" uniqueCount="24">
  <si>
    <t>SIERRA LEONE. Q4,  FY 2021 TREASURY SECURITIES 
 AUCTION CALENDAR (IN LEONES )</t>
  </si>
  <si>
    <t xml:space="preserve">Q4 FY 2021 MATURITIES </t>
  </si>
  <si>
    <t xml:space="preserve">Total 
Maturities </t>
  </si>
  <si>
    <t xml:space="preserve">Proposed Offer </t>
  </si>
  <si>
    <t>New Borrowing/ Redemption</t>
  </si>
  <si>
    <t>OCTOBER, 2021</t>
  </si>
  <si>
    <t>91-day</t>
  </si>
  <si>
    <t>182-day</t>
  </si>
  <si>
    <t>364-day</t>
  </si>
  <si>
    <t>1.5-Year Bond</t>
  </si>
  <si>
    <t>2-Year Bond</t>
  </si>
  <si>
    <t>3-Year Bond</t>
  </si>
  <si>
    <t>5-Year Bond</t>
  </si>
  <si>
    <t>10-Year Bond</t>
  </si>
  <si>
    <t>Zero Coupon Bond</t>
  </si>
  <si>
    <t>5-Year/10-Year Bond/ Zero Coupon</t>
  </si>
  <si>
    <t>Total Offer 
Q4 FY 2021</t>
  </si>
  <si>
    <t>Total for October, 2021</t>
  </si>
  <si>
    <t>NOVEMBER, 2021</t>
  </si>
  <si>
    <t>Total for November, 2021</t>
  </si>
  <si>
    <t>DECEMBER, 2021</t>
  </si>
  <si>
    <t>Total for December, 2021</t>
  </si>
  <si>
    <t>Q4 Total</t>
  </si>
  <si>
    <t>q2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</si>
</sst>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[$-F800]dddd\,\ mmmm\ dd\,\ yy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i/>
      <sz val="1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3" fillId="0" borderId="0" xfId="2" applyFill="1" applyBorder="1" applyAlignment="1"/>
    <xf numFmtId="0" fontId="3" fillId="0" borderId="0" xfId="2" applyFill="1" applyBorder="1"/>
    <xf numFmtId="0" fontId="3" fillId="0" borderId="0" xfId="2" applyFill="1"/>
    <xf numFmtId="0" fontId="5" fillId="0" borderId="2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2" applyNumberFormat="1" applyFont="1" applyFill="1" applyBorder="1"/>
    <xf numFmtId="0" fontId="5" fillId="0" borderId="0" xfId="2" applyFont="1" applyFill="1" applyBorder="1"/>
    <xf numFmtId="0" fontId="8" fillId="0" borderId="11" xfId="2" applyFont="1" applyFill="1" applyBorder="1" applyAlignment="1">
      <alignment horizontal="left"/>
    </xf>
    <xf numFmtId="0" fontId="9" fillId="0" borderId="2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6" fillId="0" borderId="14" xfId="2" applyFont="1" applyFill="1" applyBorder="1"/>
    <xf numFmtId="0" fontId="10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" xfId="2" applyFont="1" applyFill="1" applyBorder="1" applyAlignment="1">
      <alignment horizontal="center" wrapText="1"/>
    </xf>
    <xf numFmtId="0" fontId="5" fillId="0" borderId="1" xfId="2" applyFont="1" applyFill="1" applyBorder="1"/>
    <xf numFmtId="166" fontId="11" fillId="0" borderId="18" xfId="2" applyNumberFormat="1" applyFont="1" applyFill="1" applyBorder="1" applyAlignment="1">
      <alignment horizontal="left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165" fontId="11" fillId="0" borderId="19" xfId="1" applyNumberFormat="1" applyFont="1" applyFill="1" applyBorder="1"/>
    <xf numFmtId="0" fontId="6" fillId="0" borderId="21" xfId="2" applyFont="1" applyFill="1" applyBorder="1"/>
    <xf numFmtId="165" fontId="11" fillId="0" borderId="22" xfId="1" applyNumberFormat="1" applyFont="1" applyFill="1" applyBorder="1"/>
    <xf numFmtId="0" fontId="10" fillId="0" borderId="23" xfId="2" applyFont="1" applyBorder="1" applyAlignment="1">
      <alignment horizontal="center"/>
    </xf>
    <xf numFmtId="165" fontId="11" fillId="0" borderId="23" xfId="1" applyNumberFormat="1" applyFont="1" applyFill="1" applyBorder="1"/>
    <xf numFmtId="165" fontId="11" fillId="0" borderId="21" xfId="1" applyNumberFormat="1" applyFont="1" applyFill="1" applyBorder="1"/>
    <xf numFmtId="165" fontId="11" fillId="0" borderId="19" xfId="2" applyNumberFormat="1" applyFont="1" applyFill="1" applyBorder="1"/>
    <xf numFmtId="165" fontId="11" fillId="0" borderId="20" xfId="1" applyNumberFormat="1" applyFont="1" applyFill="1" applyBorder="1"/>
    <xf numFmtId="165" fontId="11" fillId="0" borderId="24" xfId="2" applyNumberFormat="1" applyFont="1" applyFill="1" applyBorder="1"/>
    <xf numFmtId="0" fontId="5" fillId="0" borderId="12" xfId="2" applyFont="1" applyFill="1" applyBorder="1"/>
    <xf numFmtId="166" fontId="11" fillId="0" borderId="25" xfId="2" applyNumberFormat="1" applyFont="1" applyFill="1" applyBorder="1" applyAlignment="1">
      <alignment horizontal="left"/>
    </xf>
    <xf numFmtId="165" fontId="11" fillId="0" borderId="26" xfId="1" applyNumberFormat="1" applyFont="1" applyFill="1" applyBorder="1"/>
    <xf numFmtId="165" fontId="11" fillId="0" borderId="27" xfId="1" applyNumberFormat="1" applyFont="1" applyFill="1" applyBorder="1"/>
    <xf numFmtId="39" fontId="11" fillId="0" borderId="26" xfId="1" applyNumberFormat="1" applyFont="1" applyFill="1" applyBorder="1"/>
    <xf numFmtId="165" fontId="11" fillId="0" borderId="24" xfId="1" applyNumberFormat="1" applyFont="1" applyFill="1" applyBorder="1"/>
    <xf numFmtId="165" fontId="11" fillId="0" borderId="13" xfId="1" applyNumberFormat="1" applyFont="1" applyFill="1" applyBorder="1"/>
    <xf numFmtId="165" fontId="11" fillId="0" borderId="0" xfId="1" applyNumberFormat="1" applyFont="1" applyFill="1" applyBorder="1"/>
    <xf numFmtId="0" fontId="5" fillId="2" borderId="11" xfId="2" applyFont="1" applyFill="1" applyBorder="1" applyAlignment="1">
      <alignment horizontal="left"/>
    </xf>
    <xf numFmtId="165" fontId="5" fillId="2" borderId="2" xfId="1" applyNumberFormat="1" applyFont="1" applyFill="1" applyBorder="1"/>
    <xf numFmtId="165" fontId="5" fillId="2" borderId="28" xfId="1" applyNumberFormat="1" applyFont="1" applyFill="1" applyBorder="1"/>
    <xf numFmtId="165" fontId="8" fillId="0" borderId="2" xfId="1" applyNumberFormat="1" applyFont="1" applyFill="1" applyBorder="1"/>
    <xf numFmtId="165" fontId="8" fillId="0" borderId="28" xfId="1" applyNumberFormat="1" applyFont="1" applyFill="1" applyBorder="1"/>
    <xf numFmtId="165" fontId="8" fillId="0" borderId="12" xfId="1" applyNumberFormat="1" applyFont="1" applyFill="1" applyBorder="1"/>
    <xf numFmtId="165" fontId="11" fillId="0" borderId="2" xfId="1" applyNumberFormat="1" applyFont="1" applyFill="1" applyBorder="1"/>
    <xf numFmtId="165" fontId="11" fillId="0" borderId="2" xfId="2" applyNumberFormat="1" applyFont="1" applyFill="1" applyBorder="1"/>
    <xf numFmtId="165" fontId="11" fillId="0" borderId="29" xfId="1" applyNumberFormat="1" applyFont="1" applyFill="1" applyBorder="1"/>
    <xf numFmtId="165" fontId="11" fillId="0" borderId="12" xfId="1" applyNumberFormat="1" applyFont="1" applyFill="1" applyBorder="1"/>
    <xf numFmtId="165" fontId="11" fillId="0" borderId="30" xfId="1" applyNumberFormat="1" applyFont="1" applyFill="1" applyBorder="1"/>
    <xf numFmtId="165" fontId="11" fillId="0" borderId="31" xfId="1" applyNumberFormat="1" applyFont="1" applyFill="1" applyBorder="1"/>
    <xf numFmtId="165" fontId="11" fillId="0" borderId="28" xfId="1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0" fontId="14" fillId="0" borderId="0" xfId="2" applyFont="1" applyFill="1"/>
    <xf numFmtId="0" fontId="14" fillId="0" borderId="0" xfId="2" applyFont="1" applyFill="1" applyBorder="1"/>
    <xf numFmtId="164" fontId="14" fillId="0" borderId="0" xfId="2" applyNumberFormat="1" applyFont="1" applyFill="1"/>
    <xf numFmtId="164" fontId="15" fillId="0" borderId="0" xfId="1" applyFont="1" applyFill="1"/>
    <xf numFmtId="164" fontId="14" fillId="0" borderId="0" xfId="1" applyFont="1" applyFill="1" applyBorder="1"/>
    <xf numFmtId="0" fontId="16" fillId="0" borderId="0" xfId="0" applyFont="1" applyFill="1"/>
    <xf numFmtId="0" fontId="17" fillId="0" borderId="0" xfId="2" applyFont="1" applyFill="1"/>
    <xf numFmtId="0" fontId="17" fillId="0" borderId="0" xfId="2" applyFont="1" applyFill="1" applyBorder="1"/>
    <xf numFmtId="165" fontId="14" fillId="0" borderId="0" xfId="2" applyNumberFormat="1" applyFont="1" applyFill="1"/>
    <xf numFmtId="164" fontId="14" fillId="0" borderId="0" xfId="1" applyFont="1" applyFill="1"/>
    <xf numFmtId="0" fontId="16" fillId="0" borderId="0" xfId="0" applyFont="1" applyBorder="1"/>
    <xf numFmtId="0" fontId="14" fillId="0" borderId="0" xfId="2" applyFont="1" applyBorder="1"/>
    <xf numFmtId="0" fontId="18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2" applyBorder="1"/>
    <xf numFmtId="0" fontId="18" fillId="0" borderId="0" xfId="0" applyFont="1" applyBorder="1"/>
    <xf numFmtId="39" fontId="19" fillId="0" borderId="0" xfId="1" applyNumberFormat="1" applyFont="1" applyFill="1" applyBorder="1" applyAlignment="1">
      <alignment horizontal="center" vertical="center"/>
    </xf>
    <xf numFmtId="164" fontId="6" fillId="0" borderId="0" xfId="1" applyFont="1" applyBorder="1" applyAlignment="1">
      <alignment horizontal="center" vertical="center"/>
    </xf>
    <xf numFmtId="39" fontId="20" fillId="0" borderId="0" xfId="1" applyNumberFormat="1" applyFont="1" applyBorder="1" applyAlignment="1">
      <alignment horizontal="center" vertical="center"/>
    </xf>
    <xf numFmtId="0" fontId="21" fillId="0" borderId="0" xfId="0" applyFont="1" applyBorder="1"/>
    <xf numFmtId="164" fontId="7" fillId="0" borderId="0" xfId="1" applyFont="1" applyBorder="1" applyAlignment="1">
      <alignment horizontal="center" vertical="center"/>
    </xf>
    <xf numFmtId="14" fontId="3" fillId="0" borderId="0" xfId="2" applyNumberFormat="1" applyFill="1" applyBorder="1"/>
    <xf numFmtId="0" fontId="3" fillId="0" borderId="0" xfId="2"/>
    <xf numFmtId="14" fontId="3" fillId="0" borderId="0" xfId="2" applyNumberFormat="1" applyFill="1"/>
    <xf numFmtId="37" fontId="11" fillId="0" borderId="26" xfId="1" applyNumberFormat="1" applyFont="1" applyFill="1" applyBorder="1"/>
    <xf numFmtId="0" fontId="4" fillId="0" borderId="1" xfId="2" applyFont="1" applyFill="1" applyBorder="1" applyAlignment="1">
      <alignment horizontal="center" wrapText="1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DMD/Domestic%20Debt/REVISED%20Q4,%202021%20AUCTION%20CALENDAR%2029-Sept-2021%20_BSL%20Comments_PDMD%20Final_FS%20Revi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F FY2021 TARGET  for Minute"/>
      <sheetName val="Q3, 2021 Auction Calendar"/>
      <sheetName val="Q4, 2021 Auction Calendar"/>
      <sheetName val="IMF FY2021 TARGET "/>
      <sheetName val="Q1-Q4 FY2021 T-BONDS MATURITIE "/>
      <sheetName val="Q4 T-Bills Maturities 2021"/>
      <sheetName val="Q3 T-Bills Maturities 2021"/>
      <sheetName val="Q2, 2021 T-BILLS MATURITIES "/>
      <sheetName val="Q1-Q4 Bonds &amp; SWAP Mat for 2021"/>
      <sheetName val="MATURITIES &amp; NEW  IN LEONES "/>
      <sheetName val="Q2 FY2021 CALENDAR"/>
      <sheetName val="Q2 FY2021 CALENDAR millio"/>
      <sheetName val="Karpower Arrears Final "/>
      <sheetName val="Sheet1"/>
    </sheetNames>
    <sheetDataSet>
      <sheetData sheetId="0"/>
      <sheetData sheetId="1"/>
      <sheetData sheetId="2"/>
      <sheetData sheetId="3">
        <row r="101">
          <cell r="D101">
            <v>0</v>
          </cell>
          <cell r="F101">
            <v>0</v>
          </cell>
          <cell r="H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</row>
      </sheetData>
      <sheetData sheetId="4">
        <row r="34">
          <cell r="G34">
            <v>19013300000</v>
          </cell>
        </row>
        <row r="36">
          <cell r="G36">
            <v>3750000000</v>
          </cell>
        </row>
        <row r="39">
          <cell r="G39">
            <v>23000000000</v>
          </cell>
        </row>
        <row r="40">
          <cell r="G40">
            <v>45000000000</v>
          </cell>
        </row>
      </sheetData>
      <sheetData sheetId="5">
        <row r="3">
          <cell r="C3">
            <v>0</v>
          </cell>
          <cell r="D3">
            <v>789250000</v>
          </cell>
          <cell r="E3">
            <v>32555200000</v>
          </cell>
        </row>
        <row r="4">
          <cell r="C4">
            <v>0</v>
          </cell>
          <cell r="D4">
            <v>1222100000</v>
          </cell>
          <cell r="E4">
            <v>80934200000</v>
          </cell>
        </row>
        <row r="5">
          <cell r="C5">
            <v>0</v>
          </cell>
          <cell r="D5">
            <v>441150000</v>
          </cell>
          <cell r="E5">
            <v>106813550000</v>
          </cell>
        </row>
        <row r="6">
          <cell r="C6">
            <v>550000000</v>
          </cell>
          <cell r="D6">
            <v>210000000</v>
          </cell>
          <cell r="E6">
            <v>152116100000</v>
          </cell>
        </row>
        <row r="7">
          <cell r="C7">
            <v>0</v>
          </cell>
          <cell r="D7">
            <v>0</v>
          </cell>
          <cell r="E7">
            <v>139791950000</v>
          </cell>
        </row>
        <row r="8">
          <cell r="C8">
            <v>0</v>
          </cell>
          <cell r="D8">
            <v>1078750000</v>
          </cell>
          <cell r="E8">
            <v>162766150000</v>
          </cell>
        </row>
        <row r="9">
          <cell r="C9">
            <v>0</v>
          </cell>
          <cell r="D9">
            <v>679650000</v>
          </cell>
          <cell r="E9">
            <v>148964800000</v>
          </cell>
        </row>
        <row r="10">
          <cell r="C10">
            <v>0</v>
          </cell>
          <cell r="D10">
            <v>150000000</v>
          </cell>
          <cell r="E10">
            <v>166151350000</v>
          </cell>
        </row>
        <row r="11">
          <cell r="C11">
            <v>0</v>
          </cell>
          <cell r="D11">
            <v>62900000</v>
          </cell>
          <cell r="E11">
            <v>196990450000</v>
          </cell>
        </row>
        <row r="12">
          <cell r="C12">
            <v>0</v>
          </cell>
          <cell r="D12">
            <v>468900000</v>
          </cell>
          <cell r="E12">
            <v>185509800000</v>
          </cell>
        </row>
        <row r="13">
          <cell r="C13">
            <v>0</v>
          </cell>
          <cell r="D13">
            <v>105300000</v>
          </cell>
          <cell r="E13">
            <v>89690700000</v>
          </cell>
        </row>
        <row r="14">
          <cell r="C14">
            <v>0</v>
          </cell>
          <cell r="D14">
            <v>142600000</v>
          </cell>
          <cell r="E14">
            <v>64935850000</v>
          </cell>
        </row>
        <row r="15">
          <cell r="C15">
            <v>0</v>
          </cell>
          <cell r="D15">
            <v>20950000</v>
          </cell>
          <cell r="E15">
            <v>299657800000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L48"/>
  <sheetViews>
    <sheetView tabSelected="1" topLeftCell="A9" zoomScale="60" zoomScaleNormal="60" workbookViewId="0">
      <selection sqref="A1:T27"/>
    </sheetView>
  </sheetViews>
  <sheetFormatPr defaultColWidth="8.85546875" defaultRowHeight="12.75"/>
  <cols>
    <col min="1" max="1" width="38" style="3" customWidth="1"/>
    <col min="2" max="2" width="21.42578125" style="3" customWidth="1"/>
    <col min="3" max="3" width="22.7109375" style="3" customWidth="1"/>
    <col min="4" max="5" width="28.140625" style="3" customWidth="1"/>
    <col min="6" max="6" width="25.42578125" style="3" bestFit="1" customWidth="1"/>
    <col min="7" max="7" width="25.42578125" style="3" customWidth="1"/>
    <col min="8" max="8" width="24" style="3" customWidth="1"/>
    <col min="9" max="9" width="23.42578125" style="3" customWidth="1"/>
    <col min="10" max="10" width="25.28515625" style="3" bestFit="1" customWidth="1"/>
    <col min="11" max="11" width="27.140625" style="3" bestFit="1" customWidth="1"/>
    <col min="12" max="12" width="0.7109375" style="2" customWidth="1"/>
    <col min="13" max="13" width="25" style="3" customWidth="1"/>
    <col min="14" max="14" width="22.85546875" style="3" customWidth="1"/>
    <col min="15" max="15" width="27.140625" style="3" bestFit="1" customWidth="1"/>
    <col min="16" max="16" width="22.7109375" style="3" customWidth="1"/>
    <col min="17" max="17" width="23.42578125" style="3" customWidth="1"/>
    <col min="18" max="18" width="25.5703125" style="3" customWidth="1"/>
    <col min="19" max="19" width="27.140625" style="3" bestFit="1" customWidth="1"/>
    <col min="20" max="20" width="17.140625" style="3" customWidth="1"/>
    <col min="21" max="21" width="24.42578125" style="2" bestFit="1" customWidth="1"/>
    <col min="22" max="22" width="28.42578125" style="2" bestFit="1" customWidth="1"/>
    <col min="23" max="23" width="20.28515625" style="2" customWidth="1"/>
    <col min="24" max="24" width="36.28515625" style="2" customWidth="1"/>
    <col min="25" max="105" width="8.85546875" style="2"/>
    <col min="106" max="974" width="8.85546875" style="3"/>
    <col min="975" max="16384" width="8.85546875" style="79"/>
  </cols>
  <sheetData>
    <row r="1" spans="1:105" ht="39.950000000000003" customHeight="1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1"/>
    </row>
    <row r="2" spans="1:105" s="8" customFormat="1" ht="39.950000000000003" customHeight="1" thickBot="1">
      <c r="A2" s="4"/>
      <c r="B2" s="83" t="s">
        <v>1</v>
      </c>
      <c r="C2" s="84"/>
      <c r="D2" s="84"/>
      <c r="E2" s="84"/>
      <c r="F2" s="84"/>
      <c r="G2" s="84"/>
      <c r="H2" s="84"/>
      <c r="I2" s="85"/>
      <c r="J2" s="5"/>
      <c r="K2" s="86" t="s">
        <v>2</v>
      </c>
      <c r="L2" s="6"/>
      <c r="M2" s="88" t="s">
        <v>3</v>
      </c>
      <c r="N2" s="89"/>
      <c r="O2" s="89"/>
      <c r="P2" s="90"/>
      <c r="Q2" s="90"/>
      <c r="R2" s="90"/>
      <c r="S2" s="91"/>
      <c r="T2" s="86" t="s">
        <v>4</v>
      </c>
      <c r="U2" s="7"/>
    </row>
    <row r="3" spans="1:105" s="18" customFormat="1" ht="39.950000000000003" customHeight="1" thickBot="1">
      <c r="A3" s="9" t="s">
        <v>5</v>
      </c>
      <c r="B3" s="10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1" t="s">
        <v>13</v>
      </c>
      <c r="J3" s="10" t="s">
        <v>14</v>
      </c>
      <c r="K3" s="87"/>
      <c r="L3" s="12"/>
      <c r="M3" s="13" t="s">
        <v>6</v>
      </c>
      <c r="N3" s="14" t="s">
        <v>7</v>
      </c>
      <c r="O3" s="15" t="s">
        <v>8</v>
      </c>
      <c r="P3" s="16" t="s">
        <v>10</v>
      </c>
      <c r="Q3" s="16" t="s">
        <v>11</v>
      </c>
      <c r="R3" s="17" t="s">
        <v>15</v>
      </c>
      <c r="S3" s="17" t="s">
        <v>16</v>
      </c>
      <c r="T3" s="92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</row>
    <row r="4" spans="1:105" s="18" customFormat="1" ht="39.950000000000003" customHeight="1" thickBot="1">
      <c r="A4" s="19">
        <v>44473</v>
      </c>
      <c r="B4" s="20"/>
      <c r="C4" s="21"/>
      <c r="D4" s="22"/>
      <c r="E4" s="20"/>
      <c r="F4" s="20"/>
      <c r="G4" s="20"/>
      <c r="H4" s="23">
        <v>41071800000</v>
      </c>
      <c r="I4" s="22"/>
      <c r="J4" s="20"/>
      <c r="K4" s="23">
        <f>SUM(B4:J4)</f>
        <v>41071800000</v>
      </c>
      <c r="L4" s="24"/>
      <c r="M4" s="25"/>
      <c r="N4" s="26"/>
      <c r="O4" s="27"/>
      <c r="P4" s="27"/>
      <c r="Q4" s="27"/>
      <c r="R4" s="28">
        <f>H4</f>
        <v>41071800000</v>
      </c>
      <c r="S4" s="29">
        <f t="shared" ref="S4:S10" si="0">SUM(M4:R4)</f>
        <v>41071800000</v>
      </c>
      <c r="T4" s="29">
        <f t="shared" ref="T4:T10" si="1">S4-K4</f>
        <v>0</v>
      </c>
      <c r="U4" s="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pans="1:105" s="32" customFormat="1" ht="39.950000000000003" customHeight="1" thickBot="1">
      <c r="A5" s="19">
        <v>44476</v>
      </c>
      <c r="B5" s="23">
        <f>'[1]Q4 T-Bills Maturities 2021'!C3</f>
        <v>0</v>
      </c>
      <c r="C5" s="30">
        <f>'[1]Q4 T-Bills Maturities 2021'!D3</f>
        <v>789250000</v>
      </c>
      <c r="D5" s="28">
        <f>'[1]Q4 T-Bills Maturities 2021'!E3</f>
        <v>32555200000</v>
      </c>
      <c r="E5" s="23"/>
      <c r="F5" s="23"/>
      <c r="G5" s="23"/>
      <c r="H5" s="23"/>
      <c r="I5" s="28"/>
      <c r="J5" s="23"/>
      <c r="K5" s="23">
        <f>SUM(B5:J5)</f>
        <v>33344450000</v>
      </c>
      <c r="L5" s="31"/>
      <c r="M5" s="27">
        <f>B5+'[1]IMF FY2021 TARGET '!D101</f>
        <v>0</v>
      </c>
      <c r="N5" s="27">
        <f>C5</f>
        <v>789250000</v>
      </c>
      <c r="O5" s="27">
        <f>D5+'[1]IMF FY2021 TARGET '!D103</f>
        <v>32555200000</v>
      </c>
      <c r="P5" s="27">
        <f>F5</f>
        <v>0</v>
      </c>
      <c r="Q5" s="27">
        <f>G5</f>
        <v>0</v>
      </c>
      <c r="R5" s="28"/>
      <c r="S5" s="29">
        <f t="shared" si="0"/>
        <v>33344450000</v>
      </c>
      <c r="T5" s="29">
        <f t="shared" si="1"/>
        <v>0</v>
      </c>
      <c r="U5" s="7"/>
      <c r="V5" s="7"/>
      <c r="W5" s="7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</row>
    <row r="6" spans="1:105" s="32" customFormat="1" ht="39.950000000000003" customHeight="1" thickBot="1">
      <c r="A6" s="19">
        <v>44477</v>
      </c>
      <c r="B6" s="23">
        <v>0</v>
      </c>
      <c r="C6" s="30">
        <v>0</v>
      </c>
      <c r="D6" s="28">
        <v>0</v>
      </c>
      <c r="E6" s="23">
        <v>0</v>
      </c>
      <c r="F6" s="23">
        <f>'[1]Q1-Q4 FY2021 T-BONDS MATURITIE '!G34</f>
        <v>19013300000</v>
      </c>
      <c r="G6" s="23"/>
      <c r="H6" s="23"/>
      <c r="I6" s="28"/>
      <c r="J6" s="23"/>
      <c r="K6" s="23">
        <f t="shared" ref="K6:K10" si="2">SUM(B6:J6)</f>
        <v>19013300000</v>
      </c>
      <c r="L6" s="31"/>
      <c r="M6" s="27"/>
      <c r="N6" s="27"/>
      <c r="O6" s="27"/>
      <c r="P6" s="27">
        <f>F6</f>
        <v>19013300000</v>
      </c>
      <c r="Q6" s="27"/>
      <c r="R6" s="28"/>
      <c r="S6" s="29">
        <f t="shared" si="0"/>
        <v>19013300000</v>
      </c>
      <c r="T6" s="29">
        <f t="shared" si="1"/>
        <v>0</v>
      </c>
      <c r="U6" s="7"/>
      <c r="V6" s="7"/>
      <c r="W6" s="7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</row>
    <row r="7" spans="1:105" s="32" customFormat="1" ht="39.950000000000003" customHeight="1" thickBot="1">
      <c r="A7" s="33">
        <f>A5+7</f>
        <v>44483</v>
      </c>
      <c r="B7" s="23">
        <f>'[1]Q4 T-Bills Maturities 2021'!C4</f>
        <v>0</v>
      </c>
      <c r="C7" s="30">
        <f>'[1]Q4 T-Bills Maturities 2021'!D4</f>
        <v>1222100000</v>
      </c>
      <c r="D7" s="28">
        <f>'[1]Q4 T-Bills Maturities 2021'!E4</f>
        <v>80934200000</v>
      </c>
      <c r="E7" s="23"/>
      <c r="F7" s="34"/>
      <c r="G7" s="34"/>
      <c r="H7" s="34"/>
      <c r="I7" s="35"/>
      <c r="J7" s="34"/>
      <c r="K7" s="23">
        <f t="shared" si="2"/>
        <v>82156300000</v>
      </c>
      <c r="L7" s="31"/>
      <c r="M7" s="27">
        <f>B7+'[1]IMF FY2021 TARGET '!D101</f>
        <v>0</v>
      </c>
      <c r="N7" s="27">
        <f>C7+'[1]IMF FY2021 TARGET '!D102</f>
        <v>1222100000</v>
      </c>
      <c r="O7" s="27">
        <f>D7+'[1]IMF FY2021 TARGET '!D103</f>
        <v>80934200000</v>
      </c>
      <c r="P7" s="27">
        <f>F7</f>
        <v>0</v>
      </c>
      <c r="Q7" s="27">
        <f>G7</f>
        <v>0</v>
      </c>
      <c r="R7" s="28"/>
      <c r="S7" s="29">
        <f t="shared" si="0"/>
        <v>82156300000</v>
      </c>
      <c r="T7" s="29">
        <f t="shared" si="1"/>
        <v>0</v>
      </c>
      <c r="U7" s="7"/>
      <c r="V7" s="7"/>
      <c r="W7" s="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</row>
    <row r="8" spans="1:105" s="32" customFormat="1" ht="39.950000000000003" customHeight="1" thickBot="1">
      <c r="A8" s="33">
        <f>A7+7</f>
        <v>44490</v>
      </c>
      <c r="B8" s="23">
        <f>'[1]Q4 T-Bills Maturities 2021'!C5</f>
        <v>0</v>
      </c>
      <c r="C8" s="30">
        <f>'[1]Q4 T-Bills Maturities 2021'!D5</f>
        <v>441150000</v>
      </c>
      <c r="D8" s="28">
        <f>'[1]Q4 T-Bills Maturities 2021'!E5</f>
        <v>106813550000</v>
      </c>
      <c r="E8" s="23"/>
      <c r="F8" s="34"/>
      <c r="G8" s="34"/>
      <c r="H8" s="34"/>
      <c r="I8" s="35">
        <f>'[1]Q1-Q4 FY2021 T-BONDS MATURITIE '!G36</f>
        <v>3750000000</v>
      </c>
      <c r="J8" s="34">
        <v>0</v>
      </c>
      <c r="K8" s="23">
        <f t="shared" si="2"/>
        <v>111004700000</v>
      </c>
      <c r="L8" s="31"/>
      <c r="M8" s="27">
        <f>B8+'[1]IMF FY2021 TARGET '!D101</f>
        <v>0</v>
      </c>
      <c r="N8" s="27">
        <f>C8+'[1]IMF FY2021 TARGET '!D102</f>
        <v>441150000</v>
      </c>
      <c r="O8" s="27">
        <f>D8+'[1]IMF FY2021 TARGET '!D103</f>
        <v>106813550000</v>
      </c>
      <c r="P8" s="27">
        <f>F8</f>
        <v>0</v>
      </c>
      <c r="Q8" s="27">
        <f>G8</f>
        <v>0</v>
      </c>
      <c r="R8" s="28">
        <f>I8</f>
        <v>3750000000</v>
      </c>
      <c r="S8" s="29">
        <f t="shared" si="0"/>
        <v>111004700000</v>
      </c>
      <c r="T8" s="29">
        <f t="shared" si="1"/>
        <v>0</v>
      </c>
      <c r="U8" s="7"/>
      <c r="V8" s="7"/>
      <c r="W8" s="7"/>
      <c r="X8" s="7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</row>
    <row r="9" spans="1:105" s="32" customFormat="1" ht="39.950000000000003" customHeight="1" thickBot="1">
      <c r="A9" s="33">
        <v>44491</v>
      </c>
      <c r="B9" s="23"/>
      <c r="C9" s="30"/>
      <c r="D9" s="28"/>
      <c r="E9" s="34"/>
      <c r="F9" s="34"/>
      <c r="G9" s="34"/>
      <c r="H9" s="36"/>
      <c r="I9" s="34"/>
      <c r="J9" s="81">
        <v>4314947237</v>
      </c>
      <c r="K9" s="81">
        <f t="shared" si="2"/>
        <v>4314947237</v>
      </c>
      <c r="L9" s="31"/>
      <c r="M9" s="27"/>
      <c r="N9" s="27"/>
      <c r="O9" s="27"/>
      <c r="P9" s="27"/>
      <c r="Q9" s="27"/>
      <c r="R9" s="28">
        <f>J9</f>
        <v>4314947237</v>
      </c>
      <c r="S9" s="29">
        <f t="shared" si="0"/>
        <v>4314947237</v>
      </c>
      <c r="T9" s="29">
        <f t="shared" si="1"/>
        <v>0</v>
      </c>
      <c r="U9" s="7"/>
      <c r="V9" s="7"/>
      <c r="W9" s="7"/>
      <c r="X9" s="7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</row>
    <row r="10" spans="1:105" s="32" customFormat="1" ht="39.950000000000003" customHeight="1" thickBot="1">
      <c r="A10" s="33">
        <f>A8+7</f>
        <v>44497</v>
      </c>
      <c r="B10" s="23">
        <f>'[1]Q4 T-Bills Maturities 2021'!C6</f>
        <v>550000000</v>
      </c>
      <c r="C10" s="30">
        <f>'[1]Q4 T-Bills Maturities 2021'!D6</f>
        <v>210000000</v>
      </c>
      <c r="D10" s="28">
        <f>'[1]Q4 T-Bills Maturities 2021'!E6</f>
        <v>152116100000</v>
      </c>
      <c r="E10" s="37"/>
      <c r="F10" s="37"/>
      <c r="G10" s="37"/>
      <c r="H10" s="38"/>
      <c r="I10" s="38"/>
      <c r="J10" s="39"/>
      <c r="K10" s="23">
        <f t="shared" si="2"/>
        <v>152876100000</v>
      </c>
      <c r="L10" s="31"/>
      <c r="M10" s="27">
        <f>B10+'[1]IMF FY2021 TARGET '!D101</f>
        <v>550000000</v>
      </c>
      <c r="N10" s="27">
        <f>C10+'[1]IMF FY2021 TARGET '!D102</f>
        <v>210000000</v>
      </c>
      <c r="O10" s="27">
        <f>D10+'[1]IMF FY2021 TARGET '!D103</f>
        <v>152116100000</v>
      </c>
      <c r="P10" s="27">
        <f>F10</f>
        <v>0</v>
      </c>
      <c r="Q10" s="27">
        <f>G10</f>
        <v>0</v>
      </c>
      <c r="R10" s="28"/>
      <c r="S10" s="29">
        <f t="shared" si="0"/>
        <v>152876100000</v>
      </c>
      <c r="T10" s="29">
        <f t="shared" si="1"/>
        <v>0</v>
      </c>
      <c r="U10" s="7"/>
      <c r="V10" s="7"/>
      <c r="W10" s="7"/>
      <c r="X10" s="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</row>
    <row r="11" spans="1:105" s="32" customFormat="1" ht="39.950000000000003" customHeight="1" thickBot="1">
      <c r="A11" s="40" t="s">
        <v>17</v>
      </c>
      <c r="B11" s="41">
        <f t="shared" ref="B11:R11" si="3">SUM(B4:B10)</f>
        <v>550000000</v>
      </c>
      <c r="C11" s="42">
        <f t="shared" si="3"/>
        <v>2662500000</v>
      </c>
      <c r="D11" s="42">
        <f t="shared" si="3"/>
        <v>372419050000</v>
      </c>
      <c r="E11" s="42">
        <f t="shared" si="3"/>
        <v>0</v>
      </c>
      <c r="F11" s="42">
        <f t="shared" si="3"/>
        <v>19013300000</v>
      </c>
      <c r="G11" s="42">
        <f t="shared" si="3"/>
        <v>0</v>
      </c>
      <c r="H11" s="42">
        <f t="shared" si="3"/>
        <v>41071800000</v>
      </c>
      <c r="I11" s="42">
        <f t="shared" si="3"/>
        <v>3750000000</v>
      </c>
      <c r="J11" s="42">
        <f t="shared" si="3"/>
        <v>4314947237</v>
      </c>
      <c r="K11" s="42">
        <f t="shared" si="3"/>
        <v>443781597237</v>
      </c>
      <c r="L11" s="42">
        <f t="shared" si="3"/>
        <v>0</v>
      </c>
      <c r="M11" s="42">
        <f t="shared" si="3"/>
        <v>550000000</v>
      </c>
      <c r="N11" s="42">
        <f t="shared" si="3"/>
        <v>2662500000</v>
      </c>
      <c r="O11" s="42">
        <f t="shared" si="3"/>
        <v>372419050000</v>
      </c>
      <c r="P11" s="42">
        <f t="shared" si="3"/>
        <v>19013300000</v>
      </c>
      <c r="Q11" s="42">
        <f t="shared" si="3"/>
        <v>0</v>
      </c>
      <c r="R11" s="42">
        <f t="shared" si="3"/>
        <v>49136747237</v>
      </c>
      <c r="S11" s="42">
        <f>SUM(S4:S10)</f>
        <v>443781597237</v>
      </c>
      <c r="T11" s="42">
        <f>SUM(T4:T10)</f>
        <v>0</v>
      </c>
      <c r="U11" s="7"/>
      <c r="V11" s="7"/>
      <c r="W11" s="7"/>
      <c r="X11" s="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</row>
    <row r="12" spans="1:105" s="32" customFormat="1" ht="39.950000000000003" customHeight="1" thickBot="1">
      <c r="A12" s="9" t="s">
        <v>18</v>
      </c>
      <c r="B12" s="43"/>
      <c r="C12" s="44"/>
      <c r="D12" s="45"/>
      <c r="E12" s="43"/>
      <c r="F12" s="43"/>
      <c r="G12" s="43"/>
      <c r="H12" s="43"/>
      <c r="I12" s="43"/>
      <c r="J12" s="43"/>
      <c r="K12" s="46"/>
      <c r="L12" s="47"/>
      <c r="M12" s="48"/>
      <c r="N12" s="48"/>
      <c r="O12" s="48"/>
      <c r="P12" s="48"/>
      <c r="Q12" s="48"/>
      <c r="R12" s="49"/>
      <c r="S12" s="47"/>
      <c r="T12" s="47"/>
      <c r="U12" s="7"/>
      <c r="V12" s="7"/>
      <c r="W12" s="7"/>
      <c r="X12" s="7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</row>
    <row r="13" spans="1:105" s="32" customFormat="1" ht="39.950000000000003" customHeight="1" thickBot="1">
      <c r="A13" s="19">
        <f>A10+7</f>
        <v>44504</v>
      </c>
      <c r="B13" s="23">
        <f>'[1]Q4 T-Bills Maturities 2021'!C7</f>
        <v>0</v>
      </c>
      <c r="C13" s="30">
        <f>'[1]Q4 T-Bills Maturities 2021'!D7</f>
        <v>0</v>
      </c>
      <c r="D13" s="28">
        <f>'[1]Q4 T-Bills Maturities 2021'!E7</f>
        <v>139791950000</v>
      </c>
      <c r="E13" s="23"/>
      <c r="F13" s="23"/>
      <c r="G13" s="23"/>
      <c r="H13" s="23"/>
      <c r="I13" s="23"/>
      <c r="J13" s="23"/>
      <c r="K13" s="23">
        <f t="shared" ref="K13:K16" si="4">SUM(B13:J13)</f>
        <v>139791950000</v>
      </c>
      <c r="L13" s="31"/>
      <c r="M13" s="27">
        <f>B13+'[1]IMF FY2021 TARGET '!F101</f>
        <v>0</v>
      </c>
      <c r="N13" s="27">
        <f>C13+'[1]IMF FY2021 TARGET '!F102</f>
        <v>0</v>
      </c>
      <c r="O13" s="27">
        <f>D13+'[1]IMF FY2021 TARGET '!F103</f>
        <v>139791950000</v>
      </c>
      <c r="P13" s="27">
        <f t="shared" ref="P13:Q16" si="5">F13</f>
        <v>0</v>
      </c>
      <c r="Q13" s="27">
        <f t="shared" si="5"/>
        <v>0</v>
      </c>
      <c r="R13" s="28"/>
      <c r="S13" s="29">
        <f>SUM(M13:R13)</f>
        <v>139791950000</v>
      </c>
      <c r="T13" s="29">
        <f>S13-K13</f>
        <v>0</v>
      </c>
      <c r="U13" s="7"/>
      <c r="V13" s="7"/>
      <c r="W13" s="7"/>
      <c r="X13" s="7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</row>
    <row r="14" spans="1:105" s="32" customFormat="1" ht="39.950000000000003" customHeight="1" thickBot="1">
      <c r="A14" s="33">
        <f>A13+7</f>
        <v>44511</v>
      </c>
      <c r="B14" s="34">
        <f>'[1]Q4 T-Bills Maturities 2021'!C8</f>
        <v>0</v>
      </c>
      <c r="C14" s="50">
        <f>'[1]Q4 T-Bills Maturities 2021'!D8</f>
        <v>1078750000</v>
      </c>
      <c r="D14" s="35">
        <f>'[1]Q4 T-Bills Maturities 2021'!E8</f>
        <v>162766150000</v>
      </c>
      <c r="E14" s="34"/>
      <c r="F14" s="34"/>
      <c r="G14" s="34"/>
      <c r="H14" s="34"/>
      <c r="I14" s="34"/>
      <c r="J14" s="34"/>
      <c r="K14" s="23">
        <f t="shared" si="4"/>
        <v>163844900000</v>
      </c>
      <c r="L14" s="31"/>
      <c r="M14" s="27">
        <f>B14+'[1]IMF FY2021 TARGET '!F101</f>
        <v>0</v>
      </c>
      <c r="N14" s="27">
        <f>C14+'[1]IMF FY2021 TARGET '!F102</f>
        <v>1078750000</v>
      </c>
      <c r="O14" s="27">
        <f>D14+'[1]IMF FY2021 TARGET '!F103</f>
        <v>162766150000</v>
      </c>
      <c r="P14" s="27">
        <f t="shared" si="5"/>
        <v>0</v>
      </c>
      <c r="Q14" s="27">
        <f t="shared" si="5"/>
        <v>0</v>
      </c>
      <c r="R14" s="28"/>
      <c r="S14" s="29">
        <f>SUM(M14:R14)</f>
        <v>163844900000</v>
      </c>
      <c r="T14" s="29">
        <f>S14-K14</f>
        <v>0</v>
      </c>
      <c r="U14" s="7"/>
      <c r="V14" s="7"/>
      <c r="W14" s="7"/>
      <c r="X14" s="7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</row>
    <row r="15" spans="1:105" s="32" customFormat="1" ht="39.950000000000003" customHeight="1" thickBot="1">
      <c r="A15" s="33">
        <f t="shared" ref="A15:A16" si="6">A14+7</f>
        <v>44518</v>
      </c>
      <c r="B15" s="34">
        <f>'[1]Q4 T-Bills Maturities 2021'!C9</f>
        <v>0</v>
      </c>
      <c r="C15" s="50">
        <f>'[1]Q4 T-Bills Maturities 2021'!D9</f>
        <v>679650000</v>
      </c>
      <c r="D15" s="35">
        <f>'[1]Q4 T-Bills Maturities 2021'!E9</f>
        <v>148964800000</v>
      </c>
      <c r="E15" s="34"/>
      <c r="F15" s="34"/>
      <c r="G15" s="34"/>
      <c r="H15" s="34"/>
      <c r="I15" s="34"/>
      <c r="J15" s="34"/>
      <c r="K15" s="23">
        <f t="shared" si="4"/>
        <v>149644450000</v>
      </c>
      <c r="L15" s="31"/>
      <c r="M15" s="27">
        <f>B15+'[1]IMF FY2021 TARGET '!F101</f>
        <v>0</v>
      </c>
      <c r="N15" s="27">
        <f>C15+'[1]IMF FY2021 TARGET '!F102</f>
        <v>679650000</v>
      </c>
      <c r="O15" s="27">
        <f>D15+'[1]IMF FY2021 TARGET '!F103</f>
        <v>148964800000</v>
      </c>
      <c r="P15" s="27">
        <f t="shared" si="5"/>
        <v>0</v>
      </c>
      <c r="Q15" s="27">
        <f t="shared" si="5"/>
        <v>0</v>
      </c>
      <c r="R15" s="28"/>
      <c r="S15" s="29">
        <f>SUM(M15:R15)</f>
        <v>149644450000</v>
      </c>
      <c r="T15" s="29">
        <f>S15-K15</f>
        <v>0</v>
      </c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</row>
    <row r="16" spans="1:105" s="32" customFormat="1" ht="39.950000000000003" customHeight="1" thickBot="1">
      <c r="A16" s="33">
        <f t="shared" si="6"/>
        <v>44525</v>
      </c>
      <c r="B16" s="34">
        <f>'[1]Q4 T-Bills Maturities 2021'!C10</f>
        <v>0</v>
      </c>
      <c r="C16" s="50">
        <f>'[1]Q4 T-Bills Maturities 2021'!D10</f>
        <v>150000000</v>
      </c>
      <c r="D16" s="35">
        <f>'[1]Q4 T-Bills Maturities 2021'!E10</f>
        <v>166151350000</v>
      </c>
      <c r="E16" s="51"/>
      <c r="F16" s="51"/>
      <c r="G16" s="51"/>
      <c r="H16" s="51"/>
      <c r="I16" s="51"/>
      <c r="J16" s="51"/>
      <c r="K16" s="23">
        <f t="shared" si="4"/>
        <v>166301350000</v>
      </c>
      <c r="L16" s="31"/>
      <c r="M16" s="27">
        <f>B16+'[1]IMF FY2021 TARGET '!F101</f>
        <v>0</v>
      </c>
      <c r="N16" s="27">
        <f>C16+'[1]IMF FY2021 TARGET '!F102</f>
        <v>150000000</v>
      </c>
      <c r="O16" s="27">
        <f>D16+'[1]IMF FY2021 TARGET '!F103</f>
        <v>166151350000</v>
      </c>
      <c r="P16" s="27">
        <f t="shared" si="5"/>
        <v>0</v>
      </c>
      <c r="Q16" s="27">
        <f t="shared" si="5"/>
        <v>0</v>
      </c>
      <c r="R16" s="28"/>
      <c r="S16" s="29">
        <f>SUM(M16:R16)</f>
        <v>166301350000</v>
      </c>
      <c r="T16" s="29">
        <f>S16-K16</f>
        <v>0</v>
      </c>
      <c r="U16" s="7"/>
      <c r="V16" s="7"/>
      <c r="W16" s="7"/>
      <c r="X16" s="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</row>
    <row r="17" spans="1:974" s="32" customFormat="1" ht="39.950000000000003" customHeight="1" thickBot="1">
      <c r="A17" s="40" t="s">
        <v>19</v>
      </c>
      <c r="B17" s="42">
        <f t="shared" ref="B17:T17" si="7">SUM(B13:B16)</f>
        <v>0</v>
      </c>
      <c r="C17" s="42">
        <f t="shared" si="7"/>
        <v>1908400000</v>
      </c>
      <c r="D17" s="42">
        <f t="shared" si="7"/>
        <v>617674250000</v>
      </c>
      <c r="E17" s="42">
        <f t="shared" si="7"/>
        <v>0</v>
      </c>
      <c r="F17" s="42">
        <f t="shared" si="7"/>
        <v>0</v>
      </c>
      <c r="G17" s="42">
        <f t="shared" si="7"/>
        <v>0</v>
      </c>
      <c r="H17" s="42">
        <f t="shared" si="7"/>
        <v>0</v>
      </c>
      <c r="I17" s="42">
        <f t="shared" si="7"/>
        <v>0</v>
      </c>
      <c r="J17" s="42">
        <f t="shared" si="7"/>
        <v>0</v>
      </c>
      <c r="K17" s="42">
        <f t="shared" si="7"/>
        <v>619582650000</v>
      </c>
      <c r="L17" s="42">
        <f t="shared" si="7"/>
        <v>0</v>
      </c>
      <c r="M17" s="42">
        <f t="shared" si="7"/>
        <v>0</v>
      </c>
      <c r="N17" s="42">
        <f t="shared" si="7"/>
        <v>1908400000</v>
      </c>
      <c r="O17" s="42">
        <f t="shared" si="7"/>
        <v>617674250000</v>
      </c>
      <c r="P17" s="42">
        <f t="shared" si="7"/>
        <v>0</v>
      </c>
      <c r="Q17" s="42">
        <f t="shared" si="7"/>
        <v>0</v>
      </c>
      <c r="R17" s="42">
        <f t="shared" si="7"/>
        <v>0</v>
      </c>
      <c r="S17" s="42">
        <f t="shared" si="7"/>
        <v>619582650000</v>
      </c>
      <c r="T17" s="42">
        <f t="shared" si="7"/>
        <v>0</v>
      </c>
      <c r="U17" s="7"/>
      <c r="V17" s="7"/>
      <c r="W17" s="7"/>
      <c r="X17" s="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1:974" s="32" customFormat="1" ht="39.950000000000003" customHeight="1" thickBot="1">
      <c r="A18" s="9" t="s">
        <v>20</v>
      </c>
      <c r="B18" s="46"/>
      <c r="C18" s="52"/>
      <c r="D18" s="49"/>
      <c r="E18" s="46"/>
      <c r="F18" s="46"/>
      <c r="G18" s="46"/>
      <c r="H18" s="46"/>
      <c r="I18" s="46"/>
      <c r="J18" s="46"/>
      <c r="K18" s="46"/>
      <c r="L18" s="47"/>
      <c r="M18" s="48"/>
      <c r="N18" s="48"/>
      <c r="O18" s="48"/>
      <c r="P18" s="48"/>
      <c r="Q18" s="48"/>
      <c r="R18" s="49"/>
      <c r="S18" s="47"/>
      <c r="T18" s="47"/>
      <c r="U18" s="7"/>
      <c r="V18" s="7"/>
      <c r="W18" s="7"/>
      <c r="X18" s="7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</row>
    <row r="19" spans="1:974" s="32" customFormat="1" ht="39.950000000000003" customHeight="1" thickBot="1">
      <c r="A19" s="19">
        <f>A16+7</f>
        <v>44532</v>
      </c>
      <c r="B19" s="23">
        <f>'[1]Q4 T-Bills Maturities 2021'!C11</f>
        <v>0</v>
      </c>
      <c r="C19" s="30">
        <f>'[1]Q4 T-Bills Maturities 2021'!D11</f>
        <v>62900000</v>
      </c>
      <c r="D19" s="28">
        <f>'[1]Q4 T-Bills Maturities 2021'!E11</f>
        <v>196990450000</v>
      </c>
      <c r="E19" s="23"/>
      <c r="F19" s="23"/>
      <c r="G19" s="23"/>
      <c r="H19" s="23"/>
      <c r="I19" s="23"/>
      <c r="J19" s="23"/>
      <c r="K19" s="23">
        <f>SUM(B19:J19)</f>
        <v>197053350000</v>
      </c>
      <c r="L19" s="37"/>
      <c r="M19" s="27">
        <f>B19+'[1]IMF FY2021 TARGET '!H101</f>
        <v>0</v>
      </c>
      <c r="N19" s="27">
        <f>C19+'[1]IMF FY2021 TARGET '!H102</f>
        <v>62900000</v>
      </c>
      <c r="O19" s="27">
        <f>D19+'[1]IMF FY2021 TARGET '!H103</f>
        <v>196990450000</v>
      </c>
      <c r="P19" s="27">
        <f>F19</f>
        <v>0</v>
      </c>
      <c r="Q19" s="27">
        <f>G19</f>
        <v>0</v>
      </c>
      <c r="R19" s="28"/>
      <c r="S19" s="29">
        <f t="shared" ref="S19:S26" si="8">SUM(M19:R19)</f>
        <v>197053350000</v>
      </c>
      <c r="T19" s="29">
        <f t="shared" ref="T19:T26" si="9">S19-K19</f>
        <v>0</v>
      </c>
      <c r="U19" s="7"/>
      <c r="V19" s="7"/>
      <c r="W19" s="7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</row>
    <row r="20" spans="1:974" s="32" customFormat="1" ht="39.950000000000003" customHeight="1" thickBot="1">
      <c r="A20" s="19">
        <f>A19+1</f>
        <v>44533</v>
      </c>
      <c r="B20" s="34">
        <v>0</v>
      </c>
      <c r="C20" s="50">
        <v>0</v>
      </c>
      <c r="D20" s="35">
        <v>0</v>
      </c>
      <c r="E20" s="34">
        <v>0</v>
      </c>
      <c r="F20" s="34">
        <v>0</v>
      </c>
      <c r="G20" s="34">
        <v>0</v>
      </c>
      <c r="H20" s="34"/>
      <c r="I20" s="34"/>
      <c r="J20" s="34">
        <v>37758010485.462158</v>
      </c>
      <c r="K20" s="34">
        <f t="shared" ref="K20:K26" si="10">SUM(B20:J20)</f>
        <v>37758010485.462158</v>
      </c>
      <c r="L20" s="37"/>
      <c r="M20" s="27"/>
      <c r="N20" s="27"/>
      <c r="O20" s="27"/>
      <c r="P20" s="27"/>
      <c r="Q20" s="27"/>
      <c r="R20" s="28">
        <f>J20</f>
        <v>37758010485.462158</v>
      </c>
      <c r="S20" s="29">
        <f t="shared" si="8"/>
        <v>37758010485.462158</v>
      </c>
      <c r="T20" s="29">
        <f t="shared" si="9"/>
        <v>0</v>
      </c>
      <c r="U20" s="7"/>
      <c r="V20" s="7"/>
      <c r="W20" s="7"/>
      <c r="X20" s="7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</row>
    <row r="21" spans="1:974" s="32" customFormat="1" ht="39.950000000000003" customHeight="1" thickBot="1">
      <c r="A21" s="19">
        <f>A19+7</f>
        <v>44539</v>
      </c>
      <c r="B21" s="34">
        <f>'[1]Q4 T-Bills Maturities 2021'!C12</f>
        <v>0</v>
      </c>
      <c r="C21" s="50">
        <f>'[1]Q4 T-Bills Maturities 2021'!D12</f>
        <v>468900000</v>
      </c>
      <c r="D21" s="35">
        <f>'[1]Q4 T-Bills Maturities 2021'!E12</f>
        <v>185509800000</v>
      </c>
      <c r="E21" s="34"/>
      <c r="F21" s="34">
        <v>0</v>
      </c>
      <c r="G21" s="34"/>
      <c r="H21" s="34"/>
      <c r="I21" s="34"/>
      <c r="J21" s="34"/>
      <c r="K21" s="34">
        <f t="shared" si="10"/>
        <v>185978700000</v>
      </c>
      <c r="L21" s="37"/>
      <c r="M21" s="27">
        <f>B21+'[1]IMF FY2021 TARGET '!H101</f>
        <v>0</v>
      </c>
      <c r="N21" s="27">
        <f>C21+'[1]IMF FY2021 TARGET '!H102</f>
        <v>468900000</v>
      </c>
      <c r="O21" s="27">
        <f>D21+'[1]IMF FY2021 TARGET '!H103</f>
        <v>185509800000</v>
      </c>
      <c r="P21" s="27">
        <f>F21</f>
        <v>0</v>
      </c>
      <c r="Q21" s="27">
        <f>G21</f>
        <v>0</v>
      </c>
      <c r="R21" s="28"/>
      <c r="S21" s="29">
        <f t="shared" si="8"/>
        <v>185978700000</v>
      </c>
      <c r="T21" s="29">
        <f t="shared" si="9"/>
        <v>0</v>
      </c>
      <c r="U21" s="7"/>
      <c r="V21" s="7"/>
      <c r="W21" s="7"/>
      <c r="X21" s="7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</row>
    <row r="22" spans="1:974" s="32" customFormat="1" ht="39.950000000000003" customHeight="1" thickBot="1">
      <c r="A22" s="33">
        <f>A21+7</f>
        <v>44546</v>
      </c>
      <c r="B22" s="34">
        <f>'[1]Q4 T-Bills Maturities 2021'!C13</f>
        <v>0</v>
      </c>
      <c r="C22" s="50">
        <f>'[1]Q4 T-Bills Maturities 2021'!D13</f>
        <v>105300000</v>
      </c>
      <c r="D22" s="35">
        <f>'[1]Q4 T-Bills Maturities 2021'!E13</f>
        <v>89690700000</v>
      </c>
      <c r="E22" s="34"/>
      <c r="F22" s="34"/>
      <c r="G22" s="34"/>
      <c r="H22" s="34"/>
      <c r="I22" s="34"/>
      <c r="J22" s="34"/>
      <c r="K22" s="34">
        <f t="shared" si="10"/>
        <v>89796000000</v>
      </c>
      <c r="L22" s="37"/>
      <c r="M22" s="27">
        <f>B22+'[1]IMF FY2021 TARGET '!H101</f>
        <v>0</v>
      </c>
      <c r="N22" s="27">
        <f>C22+'[1]IMF FY2021 TARGET '!H102</f>
        <v>105300000</v>
      </c>
      <c r="O22" s="27">
        <f>D22+'[1]IMF FY2021 TARGET '!H103</f>
        <v>89690700000</v>
      </c>
      <c r="P22" s="27">
        <f>F22</f>
        <v>0</v>
      </c>
      <c r="Q22" s="27">
        <f>G22</f>
        <v>0</v>
      </c>
      <c r="R22" s="28"/>
      <c r="S22" s="29">
        <f t="shared" si="8"/>
        <v>89796000000</v>
      </c>
      <c r="T22" s="29">
        <f t="shared" si="9"/>
        <v>0</v>
      </c>
      <c r="U22" s="7"/>
      <c r="V22" s="7"/>
      <c r="W22" s="7"/>
      <c r="X22" s="7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974" s="32" customFormat="1" ht="39.950000000000003" customHeight="1" thickBot="1">
      <c r="A23" s="33">
        <f>A22+4</f>
        <v>44550</v>
      </c>
      <c r="B23" s="34"/>
      <c r="C23" s="50"/>
      <c r="D23" s="35"/>
      <c r="E23" s="51"/>
      <c r="F23" s="51">
        <f>'[1]Q1-Q4 FY2021 T-BONDS MATURITIE '!G39</f>
        <v>23000000000</v>
      </c>
      <c r="G23" s="51"/>
      <c r="H23" s="51"/>
      <c r="I23" s="51"/>
      <c r="J23" s="51"/>
      <c r="K23" s="34">
        <f t="shared" si="10"/>
        <v>23000000000</v>
      </c>
      <c r="L23" s="37"/>
      <c r="M23" s="27"/>
      <c r="N23" s="27"/>
      <c r="O23" s="27"/>
      <c r="P23" s="27">
        <f>F23</f>
        <v>23000000000</v>
      </c>
      <c r="Q23" s="27"/>
      <c r="R23" s="28"/>
      <c r="S23" s="29">
        <f t="shared" si="8"/>
        <v>23000000000</v>
      </c>
      <c r="T23" s="29">
        <f t="shared" si="9"/>
        <v>0</v>
      </c>
      <c r="U23" s="7"/>
      <c r="V23" s="7"/>
      <c r="W23" s="7"/>
      <c r="X23" s="7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974" s="32" customFormat="1" ht="39.950000000000003" customHeight="1" thickBot="1">
      <c r="A24" s="33">
        <f>A22+7</f>
        <v>44553</v>
      </c>
      <c r="B24" s="34">
        <f>'[1]Q4 T-Bills Maturities 2021'!C14</f>
        <v>0</v>
      </c>
      <c r="C24" s="50">
        <f>'[1]Q4 T-Bills Maturities 2021'!D14</f>
        <v>142600000</v>
      </c>
      <c r="D24" s="35">
        <f>'[1]Q4 T-Bills Maturities 2021'!E14</f>
        <v>64935850000</v>
      </c>
      <c r="E24" s="51"/>
      <c r="F24" s="51"/>
      <c r="G24" s="51"/>
      <c r="H24" s="51"/>
      <c r="I24" s="51"/>
      <c r="J24" s="51"/>
      <c r="K24" s="34">
        <f t="shared" si="10"/>
        <v>65078450000</v>
      </c>
      <c r="L24" s="37"/>
      <c r="M24" s="27">
        <f>B24+'[1]IMF FY2021 TARGET '!H101</f>
        <v>0</v>
      </c>
      <c r="N24" s="27">
        <f>C24+'[1]IMF FY2021 TARGET '!H102</f>
        <v>142600000</v>
      </c>
      <c r="O24" s="27">
        <f>D24+'[1]IMF FY2021 TARGET '!H103</f>
        <v>64935850000</v>
      </c>
      <c r="P24" s="27">
        <f>F24</f>
        <v>0</v>
      </c>
      <c r="Q24" s="27">
        <f>G24</f>
        <v>0</v>
      </c>
      <c r="R24" s="28"/>
      <c r="S24" s="29">
        <f t="shared" si="8"/>
        <v>65078450000</v>
      </c>
      <c r="T24" s="29">
        <f t="shared" si="9"/>
        <v>0</v>
      </c>
      <c r="U24" s="7"/>
      <c r="V24" s="7"/>
      <c r="W24" s="7"/>
      <c r="X24" s="7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974" s="32" customFormat="1" ht="39.950000000000003" customHeight="1" thickBot="1">
      <c r="A25" s="33">
        <f>A24+5</f>
        <v>44558</v>
      </c>
      <c r="B25" s="34"/>
      <c r="C25" s="50"/>
      <c r="D25" s="35"/>
      <c r="E25" s="51"/>
      <c r="F25" s="51">
        <f>'[1]Q1-Q4 FY2021 T-BONDS MATURITIE '!G40</f>
        <v>45000000000</v>
      </c>
      <c r="G25" s="51"/>
      <c r="H25" s="51"/>
      <c r="I25" s="51"/>
      <c r="J25" s="51"/>
      <c r="K25" s="34">
        <f t="shared" si="10"/>
        <v>45000000000</v>
      </c>
      <c r="L25" s="37"/>
      <c r="M25" s="27"/>
      <c r="N25" s="27"/>
      <c r="O25" s="27"/>
      <c r="P25" s="27">
        <f>F25</f>
        <v>45000000000</v>
      </c>
      <c r="Q25" s="27"/>
      <c r="R25" s="28"/>
      <c r="S25" s="29">
        <f t="shared" si="8"/>
        <v>45000000000</v>
      </c>
      <c r="T25" s="29">
        <f t="shared" si="9"/>
        <v>0</v>
      </c>
      <c r="U25" s="7"/>
      <c r="V25" s="7"/>
      <c r="W25" s="7"/>
      <c r="X25" s="7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974" s="32" customFormat="1" ht="39.950000000000003" customHeight="1" thickBot="1">
      <c r="A26" s="33">
        <f>A24+7</f>
        <v>44560</v>
      </c>
      <c r="B26" s="34">
        <f>'[1]Q4 T-Bills Maturities 2021'!C15</f>
        <v>0</v>
      </c>
      <c r="C26" s="50">
        <f>'[1]Q4 T-Bills Maturities 2021'!D15</f>
        <v>20950000</v>
      </c>
      <c r="D26" s="35">
        <f>'[1]Q4 T-Bills Maturities 2021'!E15</f>
        <v>299657800000</v>
      </c>
      <c r="E26" s="34"/>
      <c r="F26" s="34"/>
      <c r="G26" s="34"/>
      <c r="H26" s="34"/>
      <c r="I26" s="34"/>
      <c r="J26" s="34"/>
      <c r="K26" s="34">
        <f t="shared" si="10"/>
        <v>299678750000</v>
      </c>
      <c r="L26" s="37"/>
      <c r="M26" s="27">
        <f>B26+'[1]IMF FY2021 TARGET '!H101</f>
        <v>0</v>
      </c>
      <c r="N26" s="27">
        <f>C26+'[1]IMF FY2021 TARGET '!H102</f>
        <v>20950000</v>
      </c>
      <c r="O26" s="27">
        <f>D26+'[1]IMF FY2021 TARGET '!H103</f>
        <v>299657800000</v>
      </c>
      <c r="P26" s="27">
        <f>F26</f>
        <v>0</v>
      </c>
      <c r="Q26" s="27">
        <f>G26</f>
        <v>0</v>
      </c>
      <c r="R26" s="28"/>
      <c r="S26" s="29">
        <f t="shared" si="8"/>
        <v>299678750000</v>
      </c>
      <c r="T26" s="29">
        <f t="shared" si="9"/>
        <v>0</v>
      </c>
      <c r="U26" s="7"/>
      <c r="V26" s="7"/>
      <c r="W26" s="7"/>
      <c r="X26" s="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974" s="32" customFormat="1" ht="39.950000000000003" customHeight="1" thickBot="1">
      <c r="A27" s="40" t="s">
        <v>21</v>
      </c>
      <c r="B27" s="41">
        <f t="shared" ref="B27:S27" si="11">SUM(B19:B26)</f>
        <v>0</v>
      </c>
      <c r="C27" s="41">
        <f t="shared" si="11"/>
        <v>800650000</v>
      </c>
      <c r="D27" s="41">
        <f t="shared" si="11"/>
        <v>836784600000</v>
      </c>
      <c r="E27" s="41">
        <f t="shared" si="11"/>
        <v>0</v>
      </c>
      <c r="F27" s="41">
        <f t="shared" si="11"/>
        <v>68000000000</v>
      </c>
      <c r="G27" s="41">
        <f t="shared" si="11"/>
        <v>0</v>
      </c>
      <c r="H27" s="41">
        <f t="shared" si="11"/>
        <v>0</v>
      </c>
      <c r="I27" s="41">
        <f t="shared" si="11"/>
        <v>0</v>
      </c>
      <c r="J27" s="41">
        <f t="shared" si="11"/>
        <v>37758010485.462158</v>
      </c>
      <c r="K27" s="41">
        <f t="shared" si="11"/>
        <v>943343260485.46216</v>
      </c>
      <c r="L27" s="41">
        <f t="shared" si="11"/>
        <v>0</v>
      </c>
      <c r="M27" s="41">
        <f t="shared" si="11"/>
        <v>0</v>
      </c>
      <c r="N27" s="41">
        <f t="shared" si="11"/>
        <v>800650000</v>
      </c>
      <c r="O27" s="41">
        <f t="shared" si="11"/>
        <v>836784600000</v>
      </c>
      <c r="P27" s="41">
        <f t="shared" si="11"/>
        <v>68000000000</v>
      </c>
      <c r="Q27" s="41">
        <f t="shared" si="11"/>
        <v>0</v>
      </c>
      <c r="R27" s="41">
        <f t="shared" si="11"/>
        <v>37758010485.462158</v>
      </c>
      <c r="S27" s="41">
        <f t="shared" si="11"/>
        <v>943343260485.46216</v>
      </c>
      <c r="T27" s="41">
        <f>SUM(T19:T26)</f>
        <v>0</v>
      </c>
      <c r="U27" s="7"/>
      <c r="V27" s="7"/>
      <c r="W27" s="7"/>
      <c r="X27" s="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974" s="32" customFormat="1" ht="34.15" customHeight="1" thickBot="1">
      <c r="A28" s="40" t="s">
        <v>22</v>
      </c>
      <c r="B28" s="41">
        <f>B11+B17+B27</f>
        <v>550000000</v>
      </c>
      <c r="C28" s="41">
        <f t="shared" ref="C28:S28" si="12">C11+C17+C27</f>
        <v>5371550000</v>
      </c>
      <c r="D28" s="41">
        <f t="shared" si="12"/>
        <v>1826877900000</v>
      </c>
      <c r="E28" s="41">
        <f t="shared" si="12"/>
        <v>0</v>
      </c>
      <c r="F28" s="41">
        <f t="shared" si="12"/>
        <v>87013300000</v>
      </c>
      <c r="G28" s="41">
        <f t="shared" si="12"/>
        <v>0</v>
      </c>
      <c r="H28" s="41">
        <f t="shared" si="12"/>
        <v>41071800000</v>
      </c>
      <c r="I28" s="41">
        <f t="shared" si="12"/>
        <v>3750000000</v>
      </c>
      <c r="J28" s="41">
        <f t="shared" si="12"/>
        <v>42072957722.462158</v>
      </c>
      <c r="K28" s="41">
        <f t="shared" si="12"/>
        <v>2006707507722.4622</v>
      </c>
      <c r="L28" s="41">
        <f t="shared" si="12"/>
        <v>0</v>
      </c>
      <c r="M28" s="41">
        <f t="shared" si="12"/>
        <v>550000000</v>
      </c>
      <c r="N28" s="41">
        <f t="shared" si="12"/>
        <v>5371550000</v>
      </c>
      <c r="O28" s="41">
        <f t="shared" si="12"/>
        <v>1826877900000</v>
      </c>
      <c r="P28" s="41">
        <f t="shared" si="12"/>
        <v>87013300000</v>
      </c>
      <c r="Q28" s="41">
        <f t="shared" si="12"/>
        <v>0</v>
      </c>
      <c r="R28" s="41">
        <f t="shared" si="12"/>
        <v>86894757722.462158</v>
      </c>
      <c r="S28" s="41">
        <f t="shared" si="12"/>
        <v>2006707507722.4622</v>
      </c>
      <c r="T28" s="41">
        <f>T11+T17+T27</f>
        <v>0</v>
      </c>
      <c r="U28" s="8"/>
      <c r="V28" s="7"/>
      <c r="W28" s="7"/>
      <c r="X28" s="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974" s="55" customFormat="1" ht="21">
      <c r="A29" s="53"/>
      <c r="B29" s="54"/>
      <c r="C29" s="54"/>
      <c r="L29" s="56"/>
      <c r="M29" s="57"/>
      <c r="N29" s="57"/>
      <c r="O29" s="57"/>
      <c r="P29" s="57"/>
      <c r="Q29" s="57"/>
      <c r="R29" s="57"/>
      <c r="T29" s="58"/>
      <c r="U29" s="59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</row>
    <row r="30" spans="1:974" s="55" customFormat="1" ht="23.25">
      <c r="A30" s="60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2"/>
      <c r="M30" s="61"/>
      <c r="S30" s="63"/>
      <c r="T30" s="6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</row>
    <row r="31" spans="1:974" s="55" customFormat="1" ht="23.25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2"/>
      <c r="M31" s="61"/>
      <c r="T31" s="6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</row>
    <row r="32" spans="1:974" s="66" customFormat="1" ht="23.25">
      <c r="A32" s="65"/>
      <c r="B32" s="65"/>
      <c r="C32" s="6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</row>
    <row r="33" spans="1:974" s="71" customFormat="1" ht="15.7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68"/>
      <c r="M33" s="7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</row>
    <row r="34" spans="1:974" s="71" customFormat="1" ht="15.75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</row>
    <row r="35" spans="1:974" s="71" customFormat="1" ht="15.75">
      <c r="A35" s="76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</row>
    <row r="36" spans="1:974" s="71" customFormat="1">
      <c r="A36" s="2"/>
      <c r="B36" s="2"/>
      <c r="C36" s="2"/>
      <c r="D36" s="2"/>
      <c r="E36" s="2"/>
      <c r="F36" s="78"/>
      <c r="G36" s="7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</row>
    <row r="37" spans="1:974" s="71" customFormat="1">
      <c r="A37" s="2"/>
      <c r="B37" s="2"/>
      <c r="C37" s="2"/>
      <c r="D37" s="2"/>
      <c r="E37" s="2"/>
      <c r="F37" s="78"/>
      <c r="G37" s="7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</row>
    <row r="38" spans="1:974" s="71" customFormat="1">
      <c r="A38" s="2"/>
      <c r="B38" s="2"/>
      <c r="C38" s="2"/>
      <c r="D38" s="2"/>
      <c r="E38" s="2"/>
      <c r="F38" s="78"/>
      <c r="G38" s="7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</row>
    <row r="39" spans="1:974" s="71" customFormat="1">
      <c r="A39" s="2"/>
      <c r="B39" s="2"/>
      <c r="C39" s="2"/>
      <c r="D39" s="2"/>
      <c r="E39" s="2"/>
      <c r="F39" s="78"/>
      <c r="G39" s="7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</row>
    <row r="40" spans="1:974">
      <c r="F40" s="78"/>
      <c r="G40" s="78"/>
    </row>
    <row r="41" spans="1:974">
      <c r="F41" s="78"/>
      <c r="G41" s="78"/>
    </row>
    <row r="42" spans="1:974">
      <c r="F42" s="78"/>
      <c r="G42" s="78"/>
    </row>
    <row r="43" spans="1:974">
      <c r="G43" s="78"/>
    </row>
    <row r="44" spans="1:974">
      <c r="H44" s="3" t="s">
        <v>23</v>
      </c>
    </row>
    <row r="48" spans="1:974">
      <c r="G48" s="80"/>
    </row>
  </sheetData>
  <mergeCells count="5">
    <mergeCell ref="A1:T1"/>
    <mergeCell ref="B2:I2"/>
    <mergeCell ref="K2:K3"/>
    <mergeCell ref="M2:S2"/>
    <mergeCell ref="T2:T3"/>
  </mergeCells>
  <printOptions horizontalCentered="1"/>
  <pageMargins left="0.2" right="0.2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Q4, 2021 Auction Calendar</vt:lpstr>
      <vt:lpstr>'Q4, 2021 Auction Calendar'!Print_Area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jsesay</cp:lastModifiedBy>
  <dcterms:created xsi:type="dcterms:W3CDTF">2021-09-30T18:01:39Z</dcterms:created>
  <dcterms:modified xsi:type="dcterms:W3CDTF">2021-10-05T10:33:09Z</dcterms:modified>
</cp:coreProperties>
</file>